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DF\1 Winkelfunktionen\7_Kreisradius und Lage berechnen\Excel\"/>
    </mc:Choice>
  </mc:AlternateContent>
  <xr:revisionPtr revIDLastSave="0" documentId="13_ncr:1_{96F6367D-B032-4F75-B531-EEE0830E50D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eis-Kreis" sheetId="2" r:id="rId1"/>
    <sheet name="eigene Übung" sheetId="4" r:id="rId2"/>
    <sheet name="Info" sheetId="3" r:id="rId3"/>
  </sheets>
  <calcPr calcId="191029"/>
</workbook>
</file>

<file path=xl/calcChain.xml><?xml version="1.0" encoding="utf-8"?>
<calcChain xmlns="http://schemas.openxmlformats.org/spreadsheetml/2006/main">
  <c r="C128" i="2" l="1"/>
  <c r="C105" i="2"/>
  <c r="C32" i="2"/>
  <c r="C54" i="2" s="1"/>
  <c r="C74" i="2" s="1"/>
  <c r="C79" i="2"/>
  <c r="C78" i="2"/>
  <c r="C77" i="2"/>
  <c r="C76" i="2"/>
  <c r="C31" i="2"/>
  <c r="C37" i="2"/>
  <c r="C38" i="2" s="1"/>
  <c r="C19" i="4"/>
  <c r="C18" i="4"/>
  <c r="C20" i="4" s="1"/>
  <c r="C32" i="4" s="1"/>
  <c r="C33" i="4" s="1"/>
  <c r="C34" i="4" s="1"/>
  <c r="C71" i="4" s="1"/>
  <c r="C104" i="2" l="1"/>
  <c r="C55" i="2"/>
  <c r="C75" i="2" s="1"/>
  <c r="C129" i="2" s="1"/>
  <c r="C130" i="2" s="1"/>
  <c r="C23" i="4"/>
  <c r="C24" i="4" s="1"/>
  <c r="C25" i="4" s="1"/>
  <c r="C57" i="4" s="1"/>
  <c r="C106" i="2" l="1"/>
  <c r="C174" i="2" s="1"/>
  <c r="C56" i="4"/>
  <c r="C101" i="4"/>
  <c r="C100" i="4" s="1"/>
  <c r="C152" i="2"/>
  <c r="C131" i="2" l="1"/>
  <c r="C153" i="2" s="1"/>
  <c r="C179" i="2" s="1"/>
  <c r="C203" i="2" s="1"/>
  <c r="C51" i="4"/>
  <c r="C50" i="4"/>
  <c r="C95" i="4"/>
  <c r="C94" i="4"/>
  <c r="C154" i="2" l="1"/>
  <c r="C118" i="4"/>
  <c r="Q19" i="4"/>
  <c r="C178" i="2"/>
  <c r="C202" i="2" s="1"/>
  <c r="Q16" i="4"/>
  <c r="C115" i="4"/>
  <c r="C117" i="4"/>
  <c r="Q18" i="4"/>
  <c r="C116" i="4"/>
  <c r="Q17" i="4"/>
  <c r="Q11" i="2" l="1"/>
  <c r="Q10" i="2"/>
  <c r="Q13" i="2" l="1"/>
</calcChain>
</file>

<file path=xl/sharedStrings.xml><?xml version="1.0" encoding="utf-8"?>
<sst xmlns="http://schemas.openxmlformats.org/spreadsheetml/2006/main" count="172" uniqueCount="106">
  <si>
    <t>Schnittpunkt Kreis-Kreis</t>
  </si>
  <si>
    <t>Kreis 2</t>
  </si>
  <si>
    <t>Strecke X:</t>
  </si>
  <si>
    <t>Strecke Y:</t>
  </si>
  <si>
    <t>Radius:</t>
  </si>
  <si>
    <t>Kreis 1</t>
  </si>
  <si>
    <t>Gegeben:</t>
  </si>
  <si>
    <t>Gesucht:</t>
  </si>
  <si>
    <t>Strecke c:</t>
  </si>
  <si>
    <t>Strecke b:</t>
  </si>
  <si>
    <t>Strecke a:</t>
  </si>
  <si>
    <t>Schritt 1</t>
  </si>
  <si>
    <t>Winkelberechnung:</t>
  </si>
  <si>
    <t>Tangens (Ergebnis aus a/b):</t>
  </si>
  <si>
    <t>Arcustangens:</t>
  </si>
  <si>
    <t>Dezimalgrad in Bogenmaß= Wert*PI()/180</t>
  </si>
  <si>
    <t>Bogenmaß in Dezimalgrad=Wert*180/PI()</t>
  </si>
  <si>
    <t>Ergebnis in Bogenmaß</t>
  </si>
  <si>
    <t>Bogenmaß in Dezimalgrad umgerechnet</t>
  </si>
  <si>
    <t>Winkel 1:</t>
  </si>
  <si>
    <t>Winkel 2:</t>
  </si>
  <si>
    <t>Cosinus:</t>
  </si>
  <si>
    <t>Arccosinus:</t>
  </si>
  <si>
    <t>1. Schritt:</t>
  </si>
  <si>
    <t>Winkel 1 und Strecke c berechnen</t>
  </si>
  <si>
    <t>2. Schritt:</t>
  </si>
  <si>
    <t>Winkel 2 berechnen</t>
  </si>
  <si>
    <t>Schritt 2</t>
  </si>
  <si>
    <t>Schritt 3</t>
  </si>
  <si>
    <t>Strecke a2:</t>
  </si>
  <si>
    <t>Winkel3:</t>
  </si>
  <si>
    <t>Strecke b2:</t>
  </si>
  <si>
    <t>3. Schritt:</t>
  </si>
  <si>
    <t>Winkel 3 sowie Strecke a2 und b2 berechnen</t>
  </si>
  <si>
    <t>4. Schritt:</t>
  </si>
  <si>
    <t>5. Schritt:</t>
  </si>
  <si>
    <t>6. Schritt:</t>
  </si>
  <si>
    <t>Winkel 5 sowie Strecke a3 und b3 berechnen</t>
  </si>
  <si>
    <t>Schritt 4</t>
  </si>
  <si>
    <t>Winkel4:</t>
  </si>
  <si>
    <t>Winkel 4 berechnen (= Winkel 2 x 2)</t>
  </si>
  <si>
    <t>Schritt 5</t>
  </si>
  <si>
    <t>Winkel5:</t>
  </si>
  <si>
    <t>Strecke a3:</t>
  </si>
  <si>
    <t>Strecke b3:</t>
  </si>
  <si>
    <t>Berechnete Werte auf den Nullpunkt beziehen</t>
  </si>
  <si>
    <t>Schritt 6</t>
  </si>
  <si>
    <t>Punkt 1 X:</t>
  </si>
  <si>
    <t>Punkt 1 Y:</t>
  </si>
  <si>
    <t>Punkt 2 X:</t>
  </si>
  <si>
    <t>Punkt 2 Y:</t>
  </si>
  <si>
    <t>Winkel 3 in Bogenmaß:</t>
  </si>
  <si>
    <t>Winkel5 in Bogenmaß:</t>
  </si>
  <si>
    <t>Umrechnung:</t>
  </si>
  <si>
    <t>Vorgehensweise:</t>
  </si>
  <si>
    <t>Ergebnis:</t>
  </si>
  <si>
    <t>mm</t>
  </si>
  <si>
    <t>Grad</t>
  </si>
  <si>
    <t>Winkel Alpha 2:</t>
  </si>
  <si>
    <t>Kreismittelpunkt und Radius berechnen</t>
  </si>
  <si>
    <t>Punkte</t>
  </si>
  <si>
    <t>P1 X:</t>
  </si>
  <si>
    <t>P1 Y:</t>
  </si>
  <si>
    <t>P2 X:</t>
  </si>
  <si>
    <t>P2 Y:</t>
  </si>
  <si>
    <t>P3 X:</t>
  </si>
  <si>
    <t>P3 Y:</t>
  </si>
  <si>
    <t>Start</t>
  </si>
  <si>
    <t>Kreisradius und Kreismittelpunkt aus zwei Punkten berechnen</t>
  </si>
  <si>
    <t>Kreisradius:</t>
  </si>
  <si>
    <t>Radius R:</t>
  </si>
  <si>
    <t>Gesucht Kreismittelpunkt Pa:</t>
  </si>
  <si>
    <t>Pa X:</t>
  </si>
  <si>
    <t>Pa Y:</t>
  </si>
  <si>
    <t>Katheten:</t>
  </si>
  <si>
    <t>Ankathete a:</t>
  </si>
  <si>
    <t>Gegenkathete b:</t>
  </si>
  <si>
    <t>Pb X:</t>
  </si>
  <si>
    <t>Pb Y:</t>
  </si>
  <si>
    <t>Pc X:</t>
  </si>
  <si>
    <t>Pc Y:</t>
  </si>
  <si>
    <t>Gesucht Kreismittelpunkte Px:</t>
  </si>
  <si>
    <t>Kreisradius und Kreismittelpunkt aus drei Punkten berechnen</t>
  </si>
  <si>
    <t>Winkel W1:</t>
  </si>
  <si>
    <t>Winkel W2:</t>
  </si>
  <si>
    <t>Winkel Beta:</t>
  </si>
  <si>
    <t>Winkel W3:</t>
  </si>
  <si>
    <t>Winkel W4:</t>
  </si>
  <si>
    <t>Winkel Gamma:</t>
  </si>
  <si>
    <t>Winkel Alpha:</t>
  </si>
  <si>
    <r>
      <t>Strecke b</t>
    </r>
    <r>
      <rPr>
        <sz val="11"/>
        <color theme="1"/>
        <rFont val="Calibri"/>
        <family val="2"/>
        <scheme val="minor"/>
      </rPr>
      <t>:</t>
    </r>
  </si>
  <si>
    <r>
      <t xml:space="preserve">Strecke a </t>
    </r>
    <r>
      <rPr>
        <sz val="11"/>
        <color indexed="10"/>
        <rFont val="Calibri"/>
        <family val="2"/>
      </rPr>
      <t>(entspricht c)</t>
    </r>
    <r>
      <rPr>
        <sz val="11"/>
        <color theme="1"/>
        <rFont val="Calibri"/>
        <family val="2"/>
        <scheme val="minor"/>
      </rPr>
      <t>:</t>
    </r>
  </si>
  <si>
    <t>Strecken im schiefwinkligen Dreieck berechnen:</t>
  </si>
  <si>
    <t>Katheten berechnen</t>
  </si>
  <si>
    <t>Schritt 7</t>
  </si>
  <si>
    <t>Kreismittelpunkt berechnen:</t>
  </si>
  <si>
    <t>KM-X:</t>
  </si>
  <si>
    <t>KM-Y:</t>
  </si>
  <si>
    <t>Kreismittelpunkt:</t>
  </si>
  <si>
    <t>Info</t>
  </si>
  <si>
    <t>© 2015</t>
  </si>
  <si>
    <t>Welt der Fertigung GmbH &amp; Co. KG</t>
  </si>
  <si>
    <t>Diese Excel-Tabelle darf nur zu Lehrzwecken genutzt werden.</t>
  </si>
  <si>
    <t>Für auch wie geartete Schäden aus Ihrer Nutzung wird keine Haftung übernommen.</t>
  </si>
  <si>
    <t>Kreisdurchmesser:</t>
  </si>
  <si>
    <t>Version 3.0/9.2021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</si>
</sst>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0" fillId="3" borderId="2" xfId="0" applyFill="1" applyBorder="1"/>
    <xf numFmtId="0" fontId="0" fillId="4" borderId="2" xfId="0" applyFill="1" applyBorder="1"/>
    <xf numFmtId="0" fontId="2" fillId="4" borderId="2" xfId="0" applyFont="1" applyFill="1" applyBorder="1"/>
    <xf numFmtId="0" fontId="0" fillId="5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0" fillId="7" borderId="2" xfId="0" applyFill="1" applyBorder="1"/>
    <xf numFmtId="0" fontId="0" fillId="2" borderId="0" xfId="0" applyFill="1" applyBorder="1"/>
    <xf numFmtId="0" fontId="2" fillId="2" borderId="0" xfId="0" applyFont="1" applyFill="1" applyBorder="1"/>
    <xf numFmtId="0" fontId="0" fillId="4" borderId="2" xfId="0" applyFont="1" applyFill="1" applyBorder="1"/>
    <xf numFmtId="0" fontId="0" fillId="2" borderId="0" xfId="0" applyFill="1" applyAlignment="1">
      <alignment horizontal="right"/>
    </xf>
    <xf numFmtId="0" fontId="0" fillId="2" borderId="0" xfId="0" applyFont="1" applyFill="1" applyBorder="1"/>
    <xf numFmtId="0" fontId="4" fillId="8" borderId="0" xfId="0" applyFont="1" applyFill="1"/>
    <xf numFmtId="0" fontId="0" fillId="8" borderId="0" xfId="0" applyFill="1"/>
    <xf numFmtId="0" fontId="5" fillId="8" borderId="0" xfId="0" applyFont="1" applyFill="1"/>
    <xf numFmtId="0" fontId="6" fillId="8" borderId="0" xfId="0" applyFont="1" applyFill="1"/>
    <xf numFmtId="0" fontId="2" fillId="8" borderId="2" xfId="0" applyFont="1" applyFill="1" applyBorder="1" applyAlignment="1">
      <alignment horizontal="center"/>
    </xf>
    <xf numFmtId="0" fontId="0" fillId="8" borderId="2" xfId="0" applyFill="1" applyBorder="1" applyAlignment="1"/>
    <xf numFmtId="0" fontId="0" fillId="8" borderId="2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4</xdr:row>
      <xdr:rowOff>9525</xdr:rowOff>
    </xdr:from>
    <xdr:to>
      <xdr:col>13</xdr:col>
      <xdr:colOff>647700</xdr:colOff>
      <xdr:row>23</xdr:row>
      <xdr:rowOff>9525</xdr:rowOff>
    </xdr:to>
    <xdr:pic>
      <xdr:nvPicPr>
        <xdr:cNvPr id="2262" name="Grafik 1">
          <a:extLst>
            <a:ext uri="{FF2B5EF4-FFF2-40B4-BE49-F238E27FC236}">
              <a16:creationId xmlns:a16="http://schemas.microsoft.com/office/drawing/2014/main" id="{EA32F873-FBE7-4959-8A2C-8016B48A3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923925"/>
          <a:ext cx="577215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27</xdr:row>
      <xdr:rowOff>19050</xdr:rowOff>
    </xdr:from>
    <xdr:to>
      <xdr:col>14</xdr:col>
      <xdr:colOff>0</xdr:colOff>
      <xdr:row>46</xdr:row>
      <xdr:rowOff>57150</xdr:rowOff>
    </xdr:to>
    <xdr:pic>
      <xdr:nvPicPr>
        <xdr:cNvPr id="2263" name="Grafik 2">
          <a:extLst>
            <a:ext uri="{FF2B5EF4-FFF2-40B4-BE49-F238E27FC236}">
              <a16:creationId xmlns:a16="http://schemas.microsoft.com/office/drawing/2014/main" id="{13BD4F4C-7EDA-4D85-BD5B-1CB8796AD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324475"/>
          <a:ext cx="5838825" cy="365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48</xdr:row>
      <xdr:rowOff>180975</xdr:rowOff>
    </xdr:from>
    <xdr:to>
      <xdr:col>14</xdr:col>
      <xdr:colOff>76200</xdr:colOff>
      <xdr:row>68</xdr:row>
      <xdr:rowOff>76200</xdr:rowOff>
    </xdr:to>
    <xdr:pic>
      <xdr:nvPicPr>
        <xdr:cNvPr id="2264" name="Grafik 3">
          <a:extLst>
            <a:ext uri="{FF2B5EF4-FFF2-40B4-BE49-F238E27FC236}">
              <a16:creationId xmlns:a16="http://schemas.microsoft.com/office/drawing/2014/main" id="{15AD8883-AB07-4560-8ABD-35D321CCB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496425"/>
          <a:ext cx="5905500" cy="370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70</xdr:row>
      <xdr:rowOff>28575</xdr:rowOff>
    </xdr:from>
    <xdr:to>
      <xdr:col>15</xdr:col>
      <xdr:colOff>85725</xdr:colOff>
      <xdr:row>93</xdr:row>
      <xdr:rowOff>142875</xdr:rowOff>
    </xdr:to>
    <xdr:pic>
      <xdr:nvPicPr>
        <xdr:cNvPr id="2265" name="Grafik 6">
          <a:extLst>
            <a:ext uri="{FF2B5EF4-FFF2-40B4-BE49-F238E27FC236}">
              <a16:creationId xmlns:a16="http://schemas.microsoft.com/office/drawing/2014/main" id="{3D2DAF42-F695-4406-B8AD-886C1AC1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544550"/>
          <a:ext cx="7172325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99</xdr:row>
      <xdr:rowOff>0</xdr:rowOff>
    </xdr:from>
    <xdr:to>
      <xdr:col>14</xdr:col>
      <xdr:colOff>1162050</xdr:colOff>
      <xdr:row>120</xdr:row>
      <xdr:rowOff>66675</xdr:rowOff>
    </xdr:to>
    <xdr:pic>
      <xdr:nvPicPr>
        <xdr:cNvPr id="2266" name="Grafik 8">
          <a:extLst>
            <a:ext uri="{FF2B5EF4-FFF2-40B4-BE49-F238E27FC236}">
              <a16:creationId xmlns:a16="http://schemas.microsoft.com/office/drawing/2014/main" id="{878A8B1B-08D6-4E25-8458-5CD6B086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9050000"/>
          <a:ext cx="7096125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122</xdr:row>
      <xdr:rowOff>152400</xdr:rowOff>
    </xdr:from>
    <xdr:to>
      <xdr:col>14</xdr:col>
      <xdr:colOff>1152525</xdr:colOff>
      <xdr:row>144</xdr:row>
      <xdr:rowOff>142875</xdr:rowOff>
    </xdr:to>
    <xdr:pic>
      <xdr:nvPicPr>
        <xdr:cNvPr id="2267" name="Grafik 9">
          <a:extLst>
            <a:ext uri="{FF2B5EF4-FFF2-40B4-BE49-F238E27FC236}">
              <a16:creationId xmlns:a16="http://schemas.microsoft.com/office/drawing/2014/main" id="{2212CD42-A257-4D86-9CCE-3767C84B4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593425"/>
          <a:ext cx="7096125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146</xdr:row>
      <xdr:rowOff>190500</xdr:rowOff>
    </xdr:from>
    <xdr:to>
      <xdr:col>14</xdr:col>
      <xdr:colOff>1152525</xdr:colOff>
      <xdr:row>166</xdr:row>
      <xdr:rowOff>104775</xdr:rowOff>
    </xdr:to>
    <xdr:pic>
      <xdr:nvPicPr>
        <xdr:cNvPr id="2268" name="Grafik 10">
          <a:extLst>
            <a:ext uri="{FF2B5EF4-FFF2-40B4-BE49-F238E27FC236}">
              <a16:creationId xmlns:a16="http://schemas.microsoft.com/office/drawing/2014/main" id="{1469D330-5A76-437F-9C63-E81C7A5B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8213050"/>
          <a:ext cx="7086600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133350</xdr:colOff>
      <xdr:row>169</xdr:row>
      <xdr:rowOff>9525</xdr:rowOff>
    </xdr:from>
    <xdr:to>
      <xdr:col>14</xdr:col>
      <xdr:colOff>1143000</xdr:colOff>
      <xdr:row>194</xdr:row>
      <xdr:rowOff>47625</xdr:rowOff>
    </xdr:to>
    <xdr:pic>
      <xdr:nvPicPr>
        <xdr:cNvPr id="2269" name="Grafik 11">
          <a:extLst>
            <a:ext uri="{FF2B5EF4-FFF2-40B4-BE49-F238E27FC236}">
              <a16:creationId xmlns:a16="http://schemas.microsoft.com/office/drawing/2014/main" id="{E13B58F8-FCAB-4BC0-A197-DB356094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2423100"/>
          <a:ext cx="7105650" cy="480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196</xdr:row>
      <xdr:rowOff>190500</xdr:rowOff>
    </xdr:from>
    <xdr:to>
      <xdr:col>14</xdr:col>
      <xdr:colOff>1114425</xdr:colOff>
      <xdr:row>224</xdr:row>
      <xdr:rowOff>95250</xdr:rowOff>
    </xdr:to>
    <xdr:pic>
      <xdr:nvPicPr>
        <xdr:cNvPr id="2270" name="Grafik 13">
          <a:extLst>
            <a:ext uri="{FF2B5EF4-FFF2-40B4-BE49-F238E27FC236}">
              <a16:creationId xmlns:a16="http://schemas.microsoft.com/office/drawing/2014/main" id="{40366ADD-B4E8-4B1F-A46A-6EB334479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7757100"/>
          <a:ext cx="7029450" cy="523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4</xdr:row>
      <xdr:rowOff>0</xdr:rowOff>
    </xdr:from>
    <xdr:to>
      <xdr:col>13</xdr:col>
      <xdr:colOff>647700</xdr:colOff>
      <xdr:row>24</xdr:row>
      <xdr:rowOff>171450</xdr:rowOff>
    </xdr:to>
    <xdr:pic>
      <xdr:nvPicPr>
        <xdr:cNvPr id="3247" name="Grafik 2">
          <a:extLst>
            <a:ext uri="{FF2B5EF4-FFF2-40B4-BE49-F238E27FC236}">
              <a16:creationId xmlns:a16="http://schemas.microsoft.com/office/drawing/2014/main" id="{24B69C5F-30A0-4309-8FC6-D18A3DE1E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914400"/>
          <a:ext cx="5553075" cy="398145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733425</xdr:colOff>
      <xdr:row>27</xdr:row>
      <xdr:rowOff>28575</xdr:rowOff>
    </xdr:from>
    <xdr:to>
      <xdr:col>12</xdr:col>
      <xdr:colOff>676275</xdr:colOff>
      <xdr:row>44</xdr:row>
      <xdr:rowOff>28575</xdr:rowOff>
    </xdr:to>
    <xdr:pic>
      <xdr:nvPicPr>
        <xdr:cNvPr id="3248" name="Grafik 3">
          <a:extLst>
            <a:ext uri="{FF2B5EF4-FFF2-40B4-BE49-F238E27FC236}">
              <a16:creationId xmlns:a16="http://schemas.microsoft.com/office/drawing/2014/main" id="{BD604DF2-BD57-44AC-AAD3-4B8D48550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5334000"/>
          <a:ext cx="451485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46</xdr:row>
      <xdr:rowOff>57150</xdr:rowOff>
    </xdr:from>
    <xdr:to>
      <xdr:col>13</xdr:col>
      <xdr:colOff>581025</xdr:colOff>
      <xdr:row>65</xdr:row>
      <xdr:rowOff>47625</xdr:rowOff>
    </xdr:to>
    <xdr:pic>
      <xdr:nvPicPr>
        <xdr:cNvPr id="3249" name="Grafik 4">
          <a:extLst>
            <a:ext uri="{FF2B5EF4-FFF2-40B4-BE49-F238E27FC236}">
              <a16:creationId xmlns:a16="http://schemas.microsoft.com/office/drawing/2014/main" id="{0FA56D98-3E7B-44CF-A421-CD6DBF263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991600"/>
          <a:ext cx="5029200" cy="360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66675</xdr:colOff>
      <xdr:row>67</xdr:row>
      <xdr:rowOff>38100</xdr:rowOff>
    </xdr:from>
    <xdr:to>
      <xdr:col>13</xdr:col>
      <xdr:colOff>714375</xdr:colOff>
      <xdr:row>86</xdr:row>
      <xdr:rowOff>171450</xdr:rowOff>
    </xdr:to>
    <xdr:pic>
      <xdr:nvPicPr>
        <xdr:cNvPr id="3250" name="Grafik 5">
          <a:extLst>
            <a:ext uri="{FF2B5EF4-FFF2-40B4-BE49-F238E27FC236}">
              <a16:creationId xmlns:a16="http://schemas.microsoft.com/office/drawing/2014/main" id="{763879FA-42C2-4DDF-BEB1-AEFFCD6F5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982575"/>
          <a:ext cx="5219700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89</xdr:row>
      <xdr:rowOff>28575</xdr:rowOff>
    </xdr:from>
    <xdr:to>
      <xdr:col>14</xdr:col>
      <xdr:colOff>104775</xdr:colOff>
      <xdr:row>108</xdr:row>
      <xdr:rowOff>133350</xdr:rowOff>
    </xdr:to>
    <xdr:pic>
      <xdr:nvPicPr>
        <xdr:cNvPr id="3251" name="Grafik 6">
          <a:extLst>
            <a:ext uri="{FF2B5EF4-FFF2-40B4-BE49-F238E27FC236}">
              <a16:creationId xmlns:a16="http://schemas.microsoft.com/office/drawing/2014/main" id="{B871FAEB-8035-4AD0-B606-895186BF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7173575"/>
          <a:ext cx="5362575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14</xdr:col>
      <xdr:colOff>19050</xdr:colOff>
      <xdr:row>131</xdr:row>
      <xdr:rowOff>38100</xdr:rowOff>
    </xdr:to>
    <xdr:pic>
      <xdr:nvPicPr>
        <xdr:cNvPr id="3252" name="Grafik 7">
          <a:extLst>
            <a:ext uri="{FF2B5EF4-FFF2-40B4-BE49-F238E27FC236}">
              <a16:creationId xmlns:a16="http://schemas.microsoft.com/office/drawing/2014/main" id="{C7C10B6D-7502-4603-AD72-BFF03613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1345525"/>
          <a:ext cx="5353050" cy="384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6</xdr:row>
      <xdr:rowOff>152400</xdr:rowOff>
    </xdr:from>
    <xdr:to>
      <xdr:col>2</xdr:col>
      <xdr:colOff>466725</xdr:colOff>
      <xdr:row>12</xdr:row>
      <xdr:rowOff>9525</xdr:rowOff>
    </xdr:to>
    <xdr:pic>
      <xdr:nvPicPr>
        <xdr:cNvPr id="4097" name="Grafik 1">
          <a:extLst>
            <a:ext uri="{FF2B5EF4-FFF2-40B4-BE49-F238E27FC236}">
              <a16:creationId xmlns:a16="http://schemas.microsoft.com/office/drawing/2014/main" id="{26C0E2AB-AFB4-4996-B187-C62F8E5C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657350"/>
          <a:ext cx="12001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3:U217"/>
  <sheetViews>
    <sheetView tabSelected="1" workbookViewId="0">
      <selection activeCell="C8" sqref="C8"/>
    </sheetView>
  </sheetViews>
  <sheetFormatPr baseColWidth="10" defaultRowHeight="15" x14ac:dyDescent="0.25"/>
  <cols>
    <col min="1" max="1" width="3.85546875" style="2" customWidth="1"/>
    <col min="2" max="2" width="26" style="2" customWidth="1"/>
    <col min="3" max="3" width="14.5703125" style="2" customWidth="1"/>
    <col min="4" max="14" width="11.42578125" style="2"/>
    <col min="15" max="15" width="17.85546875" style="2" customWidth="1"/>
    <col min="16" max="16384" width="11.42578125" style="2"/>
  </cols>
  <sheetData>
    <row r="3" spans="2:21" ht="21" x14ac:dyDescent="0.35">
      <c r="B3" s="1" t="s">
        <v>59</v>
      </c>
    </row>
    <row r="4" spans="2:21" ht="21" x14ac:dyDescent="0.35">
      <c r="B4" s="1"/>
    </row>
    <row r="5" spans="2:21" x14ac:dyDescent="0.25">
      <c r="B5" s="28" t="s">
        <v>67</v>
      </c>
      <c r="C5" s="28"/>
      <c r="D5" s="29"/>
      <c r="E5" s="29"/>
      <c r="F5" s="29"/>
      <c r="O5" s="18" t="s">
        <v>53</v>
      </c>
      <c r="P5" s="9" t="s">
        <v>15</v>
      </c>
      <c r="Q5" s="10"/>
      <c r="R5" s="10"/>
      <c r="S5" s="11"/>
    </row>
    <row r="6" spans="2:21" x14ac:dyDescent="0.25">
      <c r="B6" s="3" t="s">
        <v>6</v>
      </c>
      <c r="P6" s="12" t="s">
        <v>16</v>
      </c>
      <c r="Q6" s="13"/>
      <c r="R6" s="13"/>
      <c r="S6" s="14"/>
    </row>
    <row r="7" spans="2:21" x14ac:dyDescent="0.25">
      <c r="B7" s="3" t="s">
        <v>60</v>
      </c>
    </row>
    <row r="8" spans="2:21" x14ac:dyDescent="0.25">
      <c r="B8" s="8" t="s">
        <v>61</v>
      </c>
      <c r="C8" s="5">
        <v>75</v>
      </c>
      <c r="D8" s="2" t="s">
        <v>56</v>
      </c>
      <c r="O8" s="19"/>
      <c r="P8" s="19"/>
      <c r="Q8" s="19"/>
      <c r="R8" s="19"/>
      <c r="S8" s="19"/>
      <c r="T8" s="19"/>
      <c r="U8" s="19"/>
    </row>
    <row r="9" spans="2:21" x14ac:dyDescent="0.25">
      <c r="B9" s="8" t="s">
        <v>62</v>
      </c>
      <c r="C9" s="5">
        <v>65</v>
      </c>
      <c r="D9" s="2" t="s">
        <v>56</v>
      </c>
      <c r="O9" s="19"/>
      <c r="S9" s="19"/>
      <c r="T9" s="19"/>
      <c r="U9" s="19"/>
    </row>
    <row r="10" spans="2:21" x14ac:dyDescent="0.25">
      <c r="B10" s="8" t="s">
        <v>63</v>
      </c>
      <c r="C10" s="5">
        <v>110</v>
      </c>
      <c r="D10" s="2" t="s">
        <v>56</v>
      </c>
      <c r="O10" s="18" t="s">
        <v>98</v>
      </c>
      <c r="P10" s="8" t="s">
        <v>96</v>
      </c>
      <c r="Q10" s="21">
        <f>C202</f>
        <v>119.64285714285714</v>
      </c>
      <c r="R10" s="2" t="s">
        <v>56</v>
      </c>
      <c r="S10" s="19"/>
      <c r="T10" s="19"/>
      <c r="U10" s="19"/>
    </row>
    <row r="11" spans="2:21" x14ac:dyDescent="0.25">
      <c r="B11" s="8" t="s">
        <v>64</v>
      </c>
      <c r="C11" s="5">
        <v>85</v>
      </c>
      <c r="D11" s="2" t="s">
        <v>56</v>
      </c>
      <c r="O11" s="19"/>
      <c r="P11" s="8" t="s">
        <v>97</v>
      </c>
      <c r="Q11" s="21">
        <f>C203</f>
        <v>27.5</v>
      </c>
      <c r="R11" s="2" t="s">
        <v>56</v>
      </c>
      <c r="S11" s="19"/>
      <c r="T11" s="19"/>
      <c r="U11" s="19"/>
    </row>
    <row r="12" spans="2:21" x14ac:dyDescent="0.25">
      <c r="B12" s="8" t="s">
        <v>65</v>
      </c>
      <c r="C12" s="5">
        <v>145</v>
      </c>
      <c r="D12" s="2" t="s">
        <v>56</v>
      </c>
      <c r="O12" s="19"/>
      <c r="P12" s="19"/>
      <c r="Q12" s="19"/>
      <c r="R12" s="19"/>
      <c r="S12" s="19"/>
      <c r="T12" s="19"/>
      <c r="U12" s="19"/>
    </row>
    <row r="13" spans="2:21" x14ac:dyDescent="0.25">
      <c r="B13" s="8" t="s">
        <v>66</v>
      </c>
      <c r="C13" s="5">
        <v>80</v>
      </c>
      <c r="D13" s="2" t="s">
        <v>56</v>
      </c>
      <c r="O13" s="18" t="s">
        <v>104</v>
      </c>
      <c r="P13" s="8" t="s">
        <v>55</v>
      </c>
      <c r="Q13" s="21">
        <f>SQRT((C9-Q11)^2+(Q10-C8)^2)*2</f>
        <v>116.6059122665322</v>
      </c>
      <c r="R13" s="2" t="s">
        <v>56</v>
      </c>
      <c r="S13" s="19"/>
      <c r="T13" s="19"/>
      <c r="U13" s="19"/>
    </row>
    <row r="14" spans="2:21" x14ac:dyDescent="0.25">
      <c r="B14" s="19"/>
      <c r="C14" s="19"/>
      <c r="D14" s="19"/>
      <c r="O14" s="19"/>
      <c r="P14" s="19"/>
      <c r="Q14" s="19"/>
      <c r="R14" s="19"/>
      <c r="S14" s="19"/>
      <c r="T14" s="19"/>
      <c r="U14" s="19"/>
    </row>
    <row r="15" spans="2:21" x14ac:dyDescent="0.25">
      <c r="B15" s="19"/>
      <c r="C15" s="19"/>
    </row>
    <row r="18" spans="2:15" x14ac:dyDescent="0.25">
      <c r="B18" s="22"/>
    </row>
    <row r="19" spans="2:15" x14ac:dyDescent="0.25">
      <c r="B19" s="22"/>
    </row>
    <row r="26" spans="2:15" ht="15.75" thickBot="1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8" spans="2:15" x14ac:dyDescent="0.25">
      <c r="B28" s="28" t="s">
        <v>68</v>
      </c>
      <c r="C28" s="28"/>
      <c r="D28" s="28"/>
      <c r="E28" s="28"/>
      <c r="F28" s="28"/>
    </row>
    <row r="30" spans="2:15" x14ac:dyDescent="0.25">
      <c r="B30" s="3" t="s">
        <v>74</v>
      </c>
      <c r="C30" s="19"/>
      <c r="D30" s="19"/>
    </row>
    <row r="31" spans="2:15" x14ac:dyDescent="0.25">
      <c r="B31" s="8" t="s">
        <v>75</v>
      </c>
      <c r="C31" s="6">
        <f>C11-C9</f>
        <v>20</v>
      </c>
      <c r="D31" s="2" t="s">
        <v>56</v>
      </c>
    </row>
    <row r="32" spans="2:15" x14ac:dyDescent="0.25">
      <c r="B32" s="8" t="s">
        <v>76</v>
      </c>
      <c r="C32" s="6">
        <f>C10-C8</f>
        <v>35</v>
      </c>
      <c r="D32" s="2" t="s">
        <v>56</v>
      </c>
    </row>
    <row r="36" spans="2:15" x14ac:dyDescent="0.25">
      <c r="B36" s="3" t="s">
        <v>69</v>
      </c>
      <c r="C36" s="19"/>
      <c r="D36" s="19"/>
    </row>
    <row r="37" spans="2:15" x14ac:dyDescent="0.25">
      <c r="B37" s="8" t="s">
        <v>8</v>
      </c>
      <c r="C37" s="6">
        <f>SQRT((C11-C9)^2+(C10-C8)^2)</f>
        <v>40.311288741492746</v>
      </c>
      <c r="D37" s="2" t="s">
        <v>56</v>
      </c>
    </row>
    <row r="38" spans="2:15" x14ac:dyDescent="0.25">
      <c r="B38" s="8" t="s">
        <v>70</v>
      </c>
      <c r="C38" s="6">
        <f>C37/2</f>
        <v>20.155644370746373</v>
      </c>
      <c r="D38" s="2" t="s">
        <v>56</v>
      </c>
    </row>
    <row r="48" spans="2:15" ht="15.75" thickBot="1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50" spans="2:6" x14ac:dyDescent="0.25">
      <c r="B50" s="28" t="s">
        <v>27</v>
      </c>
      <c r="C50" s="30"/>
      <c r="D50" s="29"/>
      <c r="E50" s="29"/>
      <c r="F50" s="29"/>
    </row>
    <row r="53" spans="2:6" x14ac:dyDescent="0.25">
      <c r="B53" s="3" t="s">
        <v>71</v>
      </c>
      <c r="C53" s="19"/>
      <c r="D53" s="19"/>
    </row>
    <row r="54" spans="2:6" x14ac:dyDescent="0.25">
      <c r="B54" s="8" t="s">
        <v>72</v>
      </c>
      <c r="C54" s="6">
        <f>C8+C32/2</f>
        <v>92.5</v>
      </c>
      <c r="D54" s="2" t="s">
        <v>56</v>
      </c>
    </row>
    <row r="55" spans="2:6" x14ac:dyDescent="0.25">
      <c r="B55" s="8" t="s">
        <v>73</v>
      </c>
      <c r="C55" s="6">
        <f>C9+C31/2</f>
        <v>75</v>
      </c>
      <c r="D55" s="2" t="s">
        <v>56</v>
      </c>
    </row>
    <row r="59" spans="2:6" x14ac:dyDescent="0.25">
      <c r="B59" s="20"/>
      <c r="C59" s="19"/>
      <c r="D59" s="19"/>
    </row>
    <row r="60" spans="2:6" x14ac:dyDescent="0.25">
      <c r="B60" s="19"/>
      <c r="C60" s="20"/>
      <c r="D60" s="19"/>
    </row>
    <row r="61" spans="2:6" x14ac:dyDescent="0.25">
      <c r="B61" s="19"/>
      <c r="C61" s="19"/>
      <c r="D61" s="19"/>
    </row>
    <row r="69" spans="2:15" ht="15.75" thickBot="1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1" spans="2:15" x14ac:dyDescent="0.25">
      <c r="B71" s="28" t="s">
        <v>82</v>
      </c>
      <c r="C71" s="28"/>
      <c r="D71" s="28"/>
      <c r="E71" s="28"/>
      <c r="F71" s="28"/>
    </row>
    <row r="73" spans="2:15" x14ac:dyDescent="0.25">
      <c r="B73" s="3" t="s">
        <v>81</v>
      </c>
      <c r="C73" s="19"/>
      <c r="D73" s="19"/>
    </row>
    <row r="74" spans="2:15" x14ac:dyDescent="0.25">
      <c r="B74" s="8" t="s">
        <v>72</v>
      </c>
      <c r="C74" s="6">
        <f>C54</f>
        <v>92.5</v>
      </c>
      <c r="D74" s="2" t="s">
        <v>56</v>
      </c>
    </row>
    <row r="75" spans="2:15" x14ac:dyDescent="0.25">
      <c r="B75" s="8" t="s">
        <v>73</v>
      </c>
      <c r="C75" s="6">
        <f>C55</f>
        <v>75</v>
      </c>
      <c r="D75" s="2" t="s">
        <v>56</v>
      </c>
    </row>
    <row r="76" spans="2:15" x14ac:dyDescent="0.25">
      <c r="B76" s="8" t="s">
        <v>77</v>
      </c>
      <c r="C76" s="6">
        <f>C8+(C12-C8)/2</f>
        <v>110</v>
      </c>
      <c r="D76" s="2" t="s">
        <v>56</v>
      </c>
    </row>
    <row r="77" spans="2:15" x14ac:dyDescent="0.25">
      <c r="B77" s="8" t="s">
        <v>78</v>
      </c>
      <c r="C77" s="6">
        <f>C9+(C13-C9)/2</f>
        <v>72.5</v>
      </c>
      <c r="D77" s="2" t="s">
        <v>56</v>
      </c>
    </row>
    <row r="78" spans="2:15" x14ac:dyDescent="0.25">
      <c r="B78" s="8" t="s">
        <v>79</v>
      </c>
      <c r="C78" s="6">
        <f>C10+(C12-C10)/2</f>
        <v>127.5</v>
      </c>
      <c r="D78" s="2" t="s">
        <v>56</v>
      </c>
    </row>
    <row r="79" spans="2:15" x14ac:dyDescent="0.25">
      <c r="B79" s="8" t="s">
        <v>80</v>
      </c>
      <c r="C79" s="6">
        <f>C13+(C11-C13)/2</f>
        <v>82.5</v>
      </c>
      <c r="D79" s="2" t="s">
        <v>56</v>
      </c>
    </row>
    <row r="82" spans="2:15" x14ac:dyDescent="0.25">
      <c r="B82" s="19"/>
      <c r="C82" s="19"/>
      <c r="D82" s="19"/>
      <c r="E82" s="19"/>
      <c r="F82" s="19"/>
    </row>
    <row r="83" spans="2:15" x14ac:dyDescent="0.25">
      <c r="B83" s="19"/>
      <c r="C83" s="19"/>
      <c r="D83" s="19"/>
      <c r="E83" s="19"/>
      <c r="F83" s="19"/>
    </row>
    <row r="84" spans="2:15" x14ac:dyDescent="0.25">
      <c r="B84" s="20"/>
      <c r="C84" s="19"/>
      <c r="D84" s="19"/>
      <c r="E84" s="19"/>
      <c r="F84" s="19"/>
    </row>
    <row r="85" spans="2:15" x14ac:dyDescent="0.25">
      <c r="B85" s="19"/>
      <c r="C85" s="23"/>
      <c r="D85" s="19"/>
      <c r="E85" s="19"/>
      <c r="F85" s="19"/>
    </row>
    <row r="86" spans="2:15" x14ac:dyDescent="0.25">
      <c r="B86" s="19"/>
      <c r="C86" s="19"/>
      <c r="D86" s="19"/>
      <c r="E86" s="19"/>
      <c r="F86" s="19"/>
    </row>
    <row r="87" spans="2:15" x14ac:dyDescent="0.25">
      <c r="B87" s="19"/>
      <c r="C87" s="19"/>
      <c r="D87" s="19"/>
      <c r="E87" s="19"/>
      <c r="F87" s="19"/>
    </row>
    <row r="88" spans="2:15" x14ac:dyDescent="0.25">
      <c r="B88" s="19"/>
      <c r="C88" s="19"/>
      <c r="D88" s="19"/>
      <c r="E88" s="19"/>
      <c r="F88" s="19"/>
    </row>
    <row r="89" spans="2:15" x14ac:dyDescent="0.25">
      <c r="B89" s="19"/>
      <c r="C89" s="19"/>
      <c r="D89" s="19"/>
      <c r="E89" s="19"/>
      <c r="F89" s="19"/>
    </row>
    <row r="90" spans="2:15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2:15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2:15" x14ac:dyDescent="0.25">
      <c r="B92" s="19"/>
      <c r="C92" s="19"/>
      <c r="D92" s="19"/>
      <c r="E92" s="19"/>
      <c r="F92" s="19"/>
    </row>
    <row r="93" spans="2:15" x14ac:dyDescent="0.25">
      <c r="B93" s="31"/>
      <c r="C93" s="31"/>
      <c r="D93" s="32"/>
      <c r="E93" s="32"/>
      <c r="F93" s="32"/>
    </row>
    <row r="94" spans="2:15" x14ac:dyDescent="0.25">
      <c r="B94" s="19"/>
      <c r="C94" s="19"/>
      <c r="D94" s="19"/>
      <c r="E94" s="19"/>
      <c r="F94" s="19"/>
    </row>
    <row r="95" spans="2:15" x14ac:dyDescent="0.25">
      <c r="B95" s="19"/>
      <c r="C95" s="19"/>
      <c r="D95" s="19"/>
      <c r="E95" s="19"/>
      <c r="F95" s="19"/>
    </row>
    <row r="96" spans="2:15" x14ac:dyDescent="0.25">
      <c r="B96" s="20"/>
      <c r="C96" s="19"/>
      <c r="D96" s="19"/>
    </row>
    <row r="97" spans="2:15" x14ac:dyDescent="0.25">
      <c r="B97" s="19"/>
      <c r="C97" s="19"/>
      <c r="D97" s="19"/>
    </row>
    <row r="98" spans="2:15" ht="15.75" thickBot="1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100" spans="2:15" x14ac:dyDescent="0.25">
      <c r="B100" s="28" t="s">
        <v>28</v>
      </c>
      <c r="C100" s="29"/>
      <c r="D100" s="29"/>
      <c r="E100" s="29"/>
      <c r="F100" s="29"/>
    </row>
    <row r="102" spans="2:15" x14ac:dyDescent="0.25">
      <c r="B102" s="20"/>
      <c r="C102" s="19"/>
      <c r="D102" s="19"/>
    </row>
    <row r="103" spans="2:15" x14ac:dyDescent="0.25">
      <c r="B103" s="3" t="s">
        <v>12</v>
      </c>
    </row>
    <row r="104" spans="2:15" x14ac:dyDescent="0.25">
      <c r="B104" s="8" t="s">
        <v>83</v>
      </c>
      <c r="C104" s="21">
        <f>IF(OR(C32=0,C31=0),0,ATAN((C31/2)/(C32/2))*180/PI())</f>
        <v>29.744881296942225</v>
      </c>
      <c r="D104" s="2" t="s">
        <v>57</v>
      </c>
    </row>
    <row r="105" spans="2:15" x14ac:dyDescent="0.25">
      <c r="B105" s="8" t="s">
        <v>84</v>
      </c>
      <c r="C105" s="21">
        <f>ATAN(((C13-C9)/2)/((C12-C8)/2))*180/PI()</f>
        <v>12.094757077012103</v>
      </c>
      <c r="D105" s="2" t="s">
        <v>57</v>
      </c>
    </row>
    <row r="106" spans="2:15" x14ac:dyDescent="0.25">
      <c r="B106" s="8" t="s">
        <v>85</v>
      </c>
      <c r="C106" s="21">
        <f>90-(ABS(C104)-ABS(C105))</f>
        <v>72.34987578006988</v>
      </c>
      <c r="D106" s="2" t="s">
        <v>57</v>
      </c>
    </row>
    <row r="107" spans="2:15" x14ac:dyDescent="0.25">
      <c r="B107" s="19"/>
      <c r="C107" s="19"/>
      <c r="D107" s="19"/>
    </row>
    <row r="108" spans="2:15" x14ac:dyDescent="0.25">
      <c r="B108" s="19"/>
      <c r="C108" s="19"/>
      <c r="D108" s="19"/>
    </row>
    <row r="109" spans="2:15" x14ac:dyDescent="0.25">
      <c r="B109" s="19"/>
      <c r="C109" s="19"/>
      <c r="D109" s="19"/>
    </row>
    <row r="110" spans="2:15" x14ac:dyDescent="0.25">
      <c r="B110" s="19"/>
      <c r="C110" s="19"/>
      <c r="D110" s="19"/>
    </row>
    <row r="111" spans="2:15" x14ac:dyDescent="0.25">
      <c r="B111" s="19"/>
      <c r="C111" s="19"/>
      <c r="D111" s="19"/>
    </row>
    <row r="112" spans="2:15" x14ac:dyDescent="0.25">
      <c r="B112" s="19"/>
      <c r="C112" s="19"/>
      <c r="D112" s="19"/>
    </row>
    <row r="113" spans="1:15" x14ac:dyDescent="0.25">
      <c r="B113" s="19"/>
      <c r="C113" s="19"/>
      <c r="D113" s="19"/>
    </row>
    <row r="114" spans="1:15" x14ac:dyDescent="0.25">
      <c r="A114" s="19"/>
      <c r="B114" s="19"/>
      <c r="C114" s="19"/>
      <c r="D114" s="19"/>
    </row>
    <row r="115" spans="1:15" x14ac:dyDescent="0.25">
      <c r="A115" s="19"/>
      <c r="B115" s="19"/>
      <c r="C115" s="19"/>
      <c r="D115" s="19"/>
    </row>
    <row r="116" spans="1:15" x14ac:dyDescent="0.25">
      <c r="A116" s="19"/>
      <c r="B116" s="19"/>
      <c r="C116" s="19"/>
      <c r="D116" s="19"/>
    </row>
    <row r="117" spans="1:15" x14ac:dyDescent="0.25">
      <c r="A117" s="19"/>
    </row>
    <row r="118" spans="1:15" x14ac:dyDescent="0.25">
      <c r="A118" s="19"/>
    </row>
    <row r="119" spans="1:15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x14ac:dyDescent="0.25">
      <c r="A121" s="19"/>
      <c r="B121" s="19"/>
      <c r="C121" s="19"/>
      <c r="D121" s="19"/>
      <c r="E121" s="19"/>
      <c r="F121" s="19"/>
    </row>
    <row r="122" spans="1:15" ht="15.75" thickBot="1" x14ac:dyDescent="0.3">
      <c r="A122" s="1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19"/>
    </row>
    <row r="124" spans="1:15" x14ac:dyDescent="0.25">
      <c r="A124" s="19"/>
      <c r="B124" s="28" t="s">
        <v>38</v>
      </c>
      <c r="C124" s="29"/>
      <c r="D124" s="29"/>
      <c r="E124" s="29"/>
      <c r="F124" s="29"/>
    </row>
    <row r="125" spans="1:15" x14ac:dyDescent="0.25">
      <c r="A125" s="19"/>
    </row>
    <row r="126" spans="1:15" x14ac:dyDescent="0.25">
      <c r="A126" s="19"/>
      <c r="B126" s="20"/>
      <c r="C126" s="19"/>
      <c r="D126" s="19"/>
    </row>
    <row r="127" spans="1:15" x14ac:dyDescent="0.25">
      <c r="A127" s="19"/>
      <c r="B127" s="3" t="s">
        <v>12</v>
      </c>
    </row>
    <row r="128" spans="1:15" x14ac:dyDescent="0.25">
      <c r="A128" s="19"/>
      <c r="B128" s="8" t="s">
        <v>86</v>
      </c>
      <c r="C128" s="21">
        <f>ABS(ATAN(((C11-C13)/2)/((C12-C10)/2))*180/PI())</f>
        <v>8.1301023541559783</v>
      </c>
      <c r="D128" s="2" t="s">
        <v>57</v>
      </c>
    </row>
    <row r="129" spans="1:15" x14ac:dyDescent="0.25">
      <c r="A129" s="19"/>
      <c r="B129" s="8" t="s">
        <v>87</v>
      </c>
      <c r="C129" s="21">
        <f>ABS(ATAN(((C79-C75)/2)/((C78-C74)/2))*180/PI())</f>
        <v>12.094757077012103</v>
      </c>
      <c r="D129" s="2" t="s">
        <v>57</v>
      </c>
    </row>
    <row r="130" spans="1:15" x14ac:dyDescent="0.25">
      <c r="A130" s="19"/>
      <c r="B130" s="8" t="s">
        <v>88</v>
      </c>
      <c r="C130" s="21">
        <f>90-C128-C129</f>
        <v>69.775140568831915</v>
      </c>
      <c r="D130" s="2" t="s">
        <v>57</v>
      </c>
    </row>
    <row r="131" spans="1:15" x14ac:dyDescent="0.25">
      <c r="A131" s="19"/>
      <c r="B131" s="8" t="s">
        <v>89</v>
      </c>
      <c r="C131" s="21">
        <f>180-C106-C130</f>
        <v>37.874983651098205</v>
      </c>
      <c r="D131" s="2" t="s">
        <v>57</v>
      </c>
    </row>
    <row r="132" spans="1:15" x14ac:dyDescent="0.25">
      <c r="A132" s="19"/>
      <c r="B132" s="19"/>
      <c r="C132" s="19"/>
      <c r="D132" s="19"/>
    </row>
    <row r="133" spans="1:15" x14ac:dyDescent="0.25">
      <c r="A133" s="19"/>
      <c r="B133" s="19"/>
      <c r="C133" s="19"/>
      <c r="D133" s="19"/>
    </row>
    <row r="134" spans="1:15" x14ac:dyDescent="0.25">
      <c r="A134" s="19"/>
      <c r="B134" s="19"/>
      <c r="C134" s="19"/>
      <c r="D134" s="19"/>
    </row>
    <row r="135" spans="1:15" x14ac:dyDescent="0.25">
      <c r="A135" s="19"/>
      <c r="B135" s="19"/>
      <c r="C135" s="19"/>
      <c r="D135" s="19"/>
    </row>
    <row r="136" spans="1:15" x14ac:dyDescent="0.25">
      <c r="A136" s="19"/>
      <c r="B136" s="19"/>
      <c r="C136" s="19"/>
      <c r="D136" s="19"/>
    </row>
    <row r="137" spans="1:15" x14ac:dyDescent="0.25">
      <c r="B137" s="19"/>
      <c r="C137" s="19"/>
      <c r="D137" s="19"/>
    </row>
    <row r="138" spans="1:15" x14ac:dyDescent="0.25">
      <c r="B138" s="19"/>
      <c r="C138" s="19"/>
      <c r="D138" s="19"/>
    </row>
    <row r="139" spans="1:15" x14ac:dyDescent="0.25">
      <c r="B139" s="19"/>
      <c r="C139" s="19"/>
      <c r="D139" s="19"/>
    </row>
    <row r="140" spans="1:15" x14ac:dyDescent="0.25">
      <c r="B140" s="19"/>
      <c r="C140" s="19"/>
      <c r="D140" s="19"/>
    </row>
    <row r="141" spans="1:15" x14ac:dyDescent="0.25">
      <c r="B141" s="19"/>
      <c r="C141" s="19"/>
      <c r="D141" s="19"/>
    </row>
    <row r="142" spans="1:15" x14ac:dyDescent="0.25">
      <c r="B142" s="19"/>
      <c r="C142" s="19"/>
      <c r="D142" s="19"/>
    </row>
    <row r="143" spans="1:15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2:15" x14ac:dyDescent="0.25">
      <c r="B145" s="19"/>
      <c r="C145" s="19"/>
      <c r="D145" s="19"/>
      <c r="E145" s="19"/>
      <c r="F145" s="19"/>
    </row>
    <row r="146" spans="2:15" ht="15.75" thickBot="1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8" spans="2:15" x14ac:dyDescent="0.25">
      <c r="B148" s="28" t="s">
        <v>41</v>
      </c>
      <c r="C148" s="29"/>
      <c r="D148" s="29"/>
      <c r="E148" s="29"/>
      <c r="F148" s="29"/>
    </row>
    <row r="151" spans="2:15" x14ac:dyDescent="0.25">
      <c r="B151" s="3" t="s">
        <v>92</v>
      </c>
    </row>
    <row r="152" spans="2:15" x14ac:dyDescent="0.25">
      <c r="B152" s="8" t="s">
        <v>91</v>
      </c>
      <c r="C152" s="6">
        <f>SQRT((C79-C75)^2+(C78-C74)^2)</f>
        <v>35.794552658190881</v>
      </c>
      <c r="D152" s="2" t="s">
        <v>56</v>
      </c>
    </row>
    <row r="153" spans="2:15" x14ac:dyDescent="0.25">
      <c r="B153" s="8" t="s">
        <v>8</v>
      </c>
      <c r="C153" s="6">
        <f>(C152*SIN(C130*PI()/180))/SIN(C131*PI()/180)</f>
        <v>54.708177577740159</v>
      </c>
      <c r="D153" s="2" t="s">
        <v>56</v>
      </c>
    </row>
    <row r="154" spans="2:15" x14ac:dyDescent="0.25">
      <c r="B154" s="8" t="s">
        <v>90</v>
      </c>
      <c r="C154" s="6">
        <f>(C152*SIN(C106*PI()/180))/SIN(C131*PI()/180)</f>
        <v>55.558389950371591</v>
      </c>
      <c r="D154" s="2" t="s">
        <v>56</v>
      </c>
    </row>
    <row r="156" spans="2:15" x14ac:dyDescent="0.25">
      <c r="B156" s="19"/>
      <c r="C156" s="19"/>
      <c r="D156" s="19"/>
    </row>
    <row r="157" spans="2:15" x14ac:dyDescent="0.25">
      <c r="B157" s="20"/>
      <c r="C157" s="19"/>
      <c r="D157" s="19"/>
    </row>
    <row r="158" spans="2:15" x14ac:dyDescent="0.25">
      <c r="B158" s="19"/>
      <c r="C158" s="23"/>
      <c r="D158" s="19"/>
    </row>
    <row r="159" spans="2:15" x14ac:dyDescent="0.25">
      <c r="B159" s="19"/>
      <c r="C159" s="23"/>
      <c r="D159" s="19"/>
    </row>
    <row r="160" spans="2:15" x14ac:dyDescent="0.25">
      <c r="B160" s="19"/>
      <c r="C160" s="23"/>
      <c r="D160" s="19"/>
    </row>
    <row r="161" spans="2:15" x14ac:dyDescent="0.25">
      <c r="B161" s="19"/>
      <c r="C161" s="23"/>
      <c r="D161" s="19"/>
    </row>
    <row r="162" spans="2:15" x14ac:dyDescent="0.25">
      <c r="B162" s="19"/>
      <c r="C162" s="19"/>
      <c r="D162" s="19"/>
    </row>
    <row r="163" spans="2:15" x14ac:dyDescent="0.25">
      <c r="B163" s="19"/>
      <c r="C163" s="19"/>
      <c r="D163" s="19"/>
    </row>
    <row r="164" spans="2:15" x14ac:dyDescent="0.25">
      <c r="B164" s="19"/>
      <c r="C164" s="19"/>
      <c r="D164" s="19"/>
    </row>
    <row r="165" spans="2:15" x14ac:dyDescent="0.25">
      <c r="B165" s="19"/>
      <c r="C165" s="19"/>
      <c r="D165" s="19"/>
    </row>
    <row r="166" spans="2:15" x14ac:dyDescent="0.25">
      <c r="B166" s="19"/>
      <c r="C166" s="19"/>
      <c r="D166" s="19"/>
    </row>
    <row r="167" spans="2:15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2:15" ht="15.75" thickBot="1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70" spans="2:15" x14ac:dyDescent="0.25">
      <c r="B170" s="28" t="s">
        <v>46</v>
      </c>
      <c r="C170" s="29"/>
      <c r="D170" s="29"/>
      <c r="E170" s="29"/>
      <c r="F170" s="29"/>
    </row>
    <row r="173" spans="2:15" x14ac:dyDescent="0.25">
      <c r="B173" s="3" t="s">
        <v>12</v>
      </c>
    </row>
    <row r="174" spans="2:15" x14ac:dyDescent="0.25">
      <c r="B174" s="8" t="s">
        <v>58</v>
      </c>
      <c r="C174" s="21">
        <f>90-(C106-ABS(C105))</f>
        <v>29.744881296942225</v>
      </c>
      <c r="D174" s="2" t="s">
        <v>57</v>
      </c>
    </row>
    <row r="177" spans="2:15" x14ac:dyDescent="0.25">
      <c r="B177" s="3" t="s">
        <v>93</v>
      </c>
    </row>
    <row r="178" spans="2:15" x14ac:dyDescent="0.25">
      <c r="B178" s="8" t="s">
        <v>75</v>
      </c>
      <c r="C178" s="6">
        <f>SIN(C174*PI()/180)*C153</f>
        <v>27.142857142857139</v>
      </c>
      <c r="D178" s="2" t="s">
        <v>56</v>
      </c>
    </row>
    <row r="179" spans="2:15" x14ac:dyDescent="0.25">
      <c r="B179" s="8" t="s">
        <v>76</v>
      </c>
      <c r="C179" s="6">
        <f>ABS(COS(C174*PI()/180)*C153)</f>
        <v>47.5</v>
      </c>
      <c r="D179" s="2" t="s">
        <v>56</v>
      </c>
    </row>
    <row r="180" spans="2:15" x14ac:dyDescent="0.25">
      <c r="B180" s="19"/>
      <c r="C180" s="19"/>
      <c r="D180" s="19"/>
    </row>
    <row r="181" spans="2:15" x14ac:dyDescent="0.25">
      <c r="B181" s="19"/>
      <c r="C181" s="23"/>
      <c r="D181" s="19"/>
    </row>
    <row r="182" spans="2:15" x14ac:dyDescent="0.25">
      <c r="B182" s="19"/>
      <c r="C182" s="23"/>
      <c r="D182" s="19"/>
    </row>
    <row r="183" spans="2:15" x14ac:dyDescent="0.25">
      <c r="B183" s="19"/>
      <c r="C183" s="23"/>
      <c r="D183" s="19"/>
    </row>
    <row r="188" spans="2:15" x14ac:dyDescent="0.25">
      <c r="B188" s="19"/>
      <c r="C188" s="19"/>
      <c r="D188" s="19"/>
    </row>
    <row r="189" spans="2:15" x14ac:dyDescent="0.2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6" spans="2:15" ht="15.75" thickBot="1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8" spans="2:15" x14ac:dyDescent="0.25">
      <c r="B198" s="28" t="s">
        <v>94</v>
      </c>
      <c r="C198" s="29"/>
      <c r="D198" s="29"/>
      <c r="E198" s="29"/>
      <c r="F198" s="29"/>
    </row>
    <row r="201" spans="2:15" x14ac:dyDescent="0.25">
      <c r="B201" s="3" t="s">
        <v>95</v>
      </c>
    </row>
    <row r="202" spans="2:15" x14ac:dyDescent="0.25">
      <c r="B202" s="8" t="s">
        <v>96</v>
      </c>
      <c r="C202" s="21">
        <f>IF(OR(ROUND(C74+C178,0)=0,ROUND(C74*C178,0)=0),0,IF(C74&lt;=0,C74-C178,C74+C178))</f>
        <v>119.64285714285714</v>
      </c>
      <c r="D202" s="2" t="s">
        <v>56</v>
      </c>
    </row>
    <row r="203" spans="2:15" x14ac:dyDescent="0.25">
      <c r="B203" s="8" t="s">
        <v>97</v>
      </c>
      <c r="C203" s="21">
        <f>IF(OR(ROUND(C75-C179,0)=0,ROUND(C75+C179,0)=0,ROUND(C75*C179,0)=0),0,IF(C75&lt;=0,C75+C179,C75-C179))</f>
        <v>27.5</v>
      </c>
      <c r="D203" s="2" t="s">
        <v>56</v>
      </c>
    </row>
    <row r="205" spans="2:15" x14ac:dyDescent="0.25">
      <c r="B205" s="20"/>
      <c r="C205" s="19"/>
      <c r="D205" s="19"/>
    </row>
    <row r="206" spans="2:15" x14ac:dyDescent="0.25">
      <c r="B206" s="20"/>
      <c r="C206" s="19"/>
    </row>
    <row r="207" spans="2:15" x14ac:dyDescent="0.25">
      <c r="B207" s="19"/>
      <c r="C207" s="19"/>
      <c r="D207" s="19"/>
    </row>
    <row r="208" spans="2:15" x14ac:dyDescent="0.25">
      <c r="B208" s="19"/>
      <c r="C208" s="19"/>
      <c r="D208" s="19"/>
    </row>
    <row r="209" spans="2:15" x14ac:dyDescent="0.25">
      <c r="B209" s="19"/>
      <c r="C209" s="23"/>
      <c r="D209" s="19"/>
    </row>
    <row r="210" spans="2:15" x14ac:dyDescent="0.25">
      <c r="B210" s="19"/>
      <c r="C210" s="23"/>
      <c r="D210" s="19"/>
    </row>
    <row r="211" spans="2:15" x14ac:dyDescent="0.25">
      <c r="B211" s="19"/>
      <c r="C211" s="23"/>
      <c r="D211" s="19"/>
    </row>
    <row r="216" spans="2:15" x14ac:dyDescent="0.25">
      <c r="B216" s="19"/>
      <c r="C216" s="19"/>
      <c r="D216" s="19"/>
    </row>
    <row r="217" spans="2:15" x14ac:dyDescent="0.25"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</row>
  </sheetData>
  <mergeCells count="10">
    <mergeCell ref="B124:F124"/>
    <mergeCell ref="B148:F148"/>
    <mergeCell ref="B170:F170"/>
    <mergeCell ref="B198:F198"/>
    <mergeCell ref="B28:F28"/>
    <mergeCell ref="B5:F5"/>
    <mergeCell ref="B50:F50"/>
    <mergeCell ref="B71:F71"/>
    <mergeCell ref="B93:F93"/>
    <mergeCell ref="B100:F10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3:T118"/>
  <sheetViews>
    <sheetView workbookViewId="0">
      <selection activeCell="C10" sqref="C10"/>
    </sheetView>
  </sheetViews>
  <sheetFormatPr baseColWidth="10" defaultRowHeight="15" x14ac:dyDescent="0.25"/>
  <cols>
    <col min="1" max="1" width="3.85546875" style="2" customWidth="1"/>
    <col min="2" max="2" width="26" style="2" customWidth="1"/>
    <col min="3" max="3" width="14.5703125" style="2" customWidth="1"/>
    <col min="4" max="14" width="11.42578125" style="2"/>
    <col min="15" max="15" width="17.85546875" style="2" customWidth="1"/>
    <col min="16" max="16384" width="11.42578125" style="2"/>
  </cols>
  <sheetData>
    <row r="3" spans="2:20" ht="21" x14ac:dyDescent="0.35">
      <c r="B3" s="1" t="s">
        <v>0</v>
      </c>
    </row>
    <row r="4" spans="2:20" ht="21" x14ac:dyDescent="0.35">
      <c r="B4" s="1"/>
    </row>
    <row r="5" spans="2:20" x14ac:dyDescent="0.25">
      <c r="B5" s="28" t="s">
        <v>11</v>
      </c>
      <c r="C5" s="28"/>
      <c r="D5" s="29"/>
      <c r="E5" s="29"/>
      <c r="F5" s="29"/>
      <c r="O5" s="18" t="s">
        <v>53</v>
      </c>
      <c r="P5" s="9" t="s">
        <v>15</v>
      </c>
      <c r="Q5" s="10"/>
      <c r="R5" s="10"/>
      <c r="S5" s="11"/>
    </row>
    <row r="6" spans="2:20" x14ac:dyDescent="0.25">
      <c r="B6" s="3" t="s">
        <v>6</v>
      </c>
      <c r="P6" s="12" t="s">
        <v>16</v>
      </c>
      <c r="Q6" s="13"/>
      <c r="R6" s="13"/>
      <c r="S6" s="14"/>
    </row>
    <row r="7" spans="2:20" x14ac:dyDescent="0.25">
      <c r="B7" s="3" t="s">
        <v>5</v>
      </c>
    </row>
    <row r="8" spans="2:20" x14ac:dyDescent="0.25">
      <c r="B8" s="8" t="s">
        <v>2</v>
      </c>
      <c r="C8" s="5">
        <v>60</v>
      </c>
      <c r="O8" s="18" t="s">
        <v>54</v>
      </c>
      <c r="P8" s="9" t="s">
        <v>23</v>
      </c>
      <c r="Q8" s="10" t="s">
        <v>24</v>
      </c>
      <c r="R8" s="10"/>
      <c r="S8" s="10"/>
      <c r="T8" s="11"/>
    </row>
    <row r="9" spans="2:20" x14ac:dyDescent="0.25">
      <c r="B9" s="8" t="s">
        <v>3</v>
      </c>
      <c r="C9" s="5">
        <v>100</v>
      </c>
      <c r="P9" s="15" t="s">
        <v>25</v>
      </c>
      <c r="Q9" s="16" t="s">
        <v>26</v>
      </c>
      <c r="R9" s="16"/>
      <c r="S9" s="16"/>
      <c r="T9" s="17"/>
    </row>
    <row r="10" spans="2:20" x14ac:dyDescent="0.25">
      <c r="B10" s="8" t="s">
        <v>4</v>
      </c>
      <c r="C10" s="5">
        <v>40</v>
      </c>
      <c r="P10" s="15" t="s">
        <v>32</v>
      </c>
      <c r="Q10" s="16" t="s">
        <v>33</v>
      </c>
      <c r="R10" s="16"/>
      <c r="S10" s="16"/>
      <c r="T10" s="17"/>
    </row>
    <row r="11" spans="2:20" x14ac:dyDescent="0.25">
      <c r="P11" s="15" t="s">
        <v>34</v>
      </c>
      <c r="Q11" s="16" t="s">
        <v>40</v>
      </c>
      <c r="R11" s="16"/>
      <c r="S11" s="16"/>
      <c r="T11" s="17"/>
    </row>
    <row r="12" spans="2:20" x14ac:dyDescent="0.25">
      <c r="B12" s="3" t="s">
        <v>1</v>
      </c>
      <c r="P12" s="15" t="s">
        <v>35</v>
      </c>
      <c r="Q12" s="16" t="s">
        <v>37</v>
      </c>
      <c r="R12" s="16"/>
      <c r="S12" s="16"/>
      <c r="T12" s="17"/>
    </row>
    <row r="13" spans="2:20" x14ac:dyDescent="0.25">
      <c r="B13" s="8" t="s">
        <v>2</v>
      </c>
      <c r="C13" s="5">
        <v>130</v>
      </c>
      <c r="P13" s="12" t="s">
        <v>36</v>
      </c>
      <c r="Q13" s="13" t="s">
        <v>45</v>
      </c>
      <c r="R13" s="13"/>
      <c r="S13" s="13"/>
      <c r="T13" s="14"/>
    </row>
    <row r="14" spans="2:20" x14ac:dyDescent="0.25">
      <c r="B14" s="8" t="s">
        <v>3</v>
      </c>
      <c r="C14" s="5">
        <v>40</v>
      </c>
    </row>
    <row r="15" spans="2:20" x14ac:dyDescent="0.25">
      <c r="B15" s="8" t="s">
        <v>4</v>
      </c>
      <c r="C15" s="5">
        <v>68</v>
      </c>
    </row>
    <row r="16" spans="2:20" x14ac:dyDescent="0.25">
      <c r="O16" s="18" t="s">
        <v>55</v>
      </c>
      <c r="P16" s="8" t="s">
        <v>47</v>
      </c>
      <c r="Q16" s="6">
        <f>C13-C50</f>
        <v>99.987038465647629</v>
      </c>
    </row>
    <row r="17" spans="2:17" x14ac:dyDescent="0.25">
      <c r="B17" s="3" t="s">
        <v>7</v>
      </c>
      <c r="P17" s="8" t="s">
        <v>48</v>
      </c>
      <c r="Q17" s="6">
        <f>C14+C51</f>
        <v>101.01821154325555</v>
      </c>
    </row>
    <row r="18" spans="2:17" x14ac:dyDescent="0.25">
      <c r="B18" s="8" t="s">
        <v>10</v>
      </c>
      <c r="C18" s="6">
        <f>C9-C14</f>
        <v>60</v>
      </c>
      <c r="P18" s="8" t="s">
        <v>49</v>
      </c>
      <c r="Q18" s="6">
        <f>C13-C95</f>
        <v>65.109432122587677</v>
      </c>
    </row>
    <row r="19" spans="2:17" x14ac:dyDescent="0.25">
      <c r="B19" s="8" t="s">
        <v>9</v>
      </c>
      <c r="C19" s="6">
        <f>C13-C8</f>
        <v>70</v>
      </c>
      <c r="P19" s="8" t="s">
        <v>50</v>
      </c>
      <c r="Q19" s="6">
        <f>C14+C94</f>
        <v>60.327670809685628</v>
      </c>
    </row>
    <row r="20" spans="2:17" x14ac:dyDescent="0.25">
      <c r="B20" s="8" t="s">
        <v>8</v>
      </c>
      <c r="C20" s="7">
        <f>SQRT(ABS(C18^2+C19^2))</f>
        <v>92.195444572928878</v>
      </c>
    </row>
    <row r="22" spans="2:17" x14ac:dyDescent="0.25">
      <c r="B22" s="3" t="s">
        <v>12</v>
      </c>
    </row>
    <row r="23" spans="2:17" x14ac:dyDescent="0.25">
      <c r="B23" s="8" t="s">
        <v>13</v>
      </c>
      <c r="C23" s="6">
        <f>C18/C19</f>
        <v>0.8571428571428571</v>
      </c>
    </row>
    <row r="24" spans="2:17" x14ac:dyDescent="0.25">
      <c r="B24" s="8" t="s">
        <v>14</v>
      </c>
      <c r="C24" s="6">
        <f>ATAN(C23)</f>
        <v>0.70862627212767026</v>
      </c>
      <c r="D24" s="2" t="s">
        <v>17</v>
      </c>
    </row>
    <row r="25" spans="2:17" x14ac:dyDescent="0.25">
      <c r="B25" s="8" t="s">
        <v>19</v>
      </c>
      <c r="C25" s="7">
        <f>C24*180/PI()</f>
        <v>40.601294645004472</v>
      </c>
      <c r="D25" s="2" t="s">
        <v>18</v>
      </c>
    </row>
    <row r="26" spans="2:17" ht="15.75" thickBot="1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8" spans="2:17" x14ac:dyDescent="0.25">
      <c r="B28" s="28" t="s">
        <v>27</v>
      </c>
      <c r="C28" s="28"/>
      <c r="D28" s="28"/>
      <c r="E28" s="28"/>
      <c r="F28" s="28"/>
    </row>
    <row r="31" spans="2:17" x14ac:dyDescent="0.25">
      <c r="B31" s="3" t="s">
        <v>12</v>
      </c>
    </row>
    <row r="32" spans="2:17" x14ac:dyDescent="0.25">
      <c r="B32" s="8" t="s">
        <v>21</v>
      </c>
      <c r="C32" s="6">
        <f>(C15^2+C20^2-C10^2)/(2*C15*C20)</f>
        <v>0.91908330731698296</v>
      </c>
    </row>
    <row r="33" spans="2:15" x14ac:dyDescent="0.25">
      <c r="B33" s="8" t="s">
        <v>22</v>
      </c>
      <c r="C33" s="6">
        <f>ACOS(C32)</f>
        <v>0.40504844634857551</v>
      </c>
    </row>
    <row r="34" spans="2:15" x14ac:dyDescent="0.25">
      <c r="B34" s="8" t="s">
        <v>20</v>
      </c>
      <c r="C34" s="7">
        <f>C33*180/PI()</f>
        <v>23.207566474104539</v>
      </c>
      <c r="D34" s="2" t="s">
        <v>18</v>
      </c>
    </row>
    <row r="45" spans="2:15" ht="15.75" thickBot="1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7" spans="2:15" x14ac:dyDescent="0.25">
      <c r="B47" s="28" t="s">
        <v>28</v>
      </c>
      <c r="C47" s="30"/>
      <c r="D47" s="29"/>
      <c r="E47" s="29"/>
      <c r="F47" s="29"/>
    </row>
    <row r="49" spans="2:3" x14ac:dyDescent="0.25">
      <c r="B49" s="3" t="s">
        <v>7</v>
      </c>
    </row>
    <row r="50" spans="2:3" x14ac:dyDescent="0.25">
      <c r="B50" s="8" t="s">
        <v>29</v>
      </c>
      <c r="C50" s="6">
        <f>SIN(C56)*C15</f>
        <v>30.012961534352378</v>
      </c>
    </row>
    <row r="51" spans="2:3" x14ac:dyDescent="0.25">
      <c r="B51" s="8" t="s">
        <v>31</v>
      </c>
      <c r="C51" s="6">
        <f>COS(C56)*C15</f>
        <v>61.018211543255546</v>
      </c>
    </row>
    <row r="56" spans="2:3" x14ac:dyDescent="0.25">
      <c r="B56" s="8" t="s">
        <v>51</v>
      </c>
      <c r="C56" s="6">
        <f>C57*PI()/180</f>
        <v>0.45712160831865073</v>
      </c>
    </row>
    <row r="57" spans="2:3" x14ac:dyDescent="0.25">
      <c r="B57" s="8" t="s">
        <v>30</v>
      </c>
      <c r="C57" s="7">
        <f>90-C25-C34</f>
        <v>26.191138880890989</v>
      </c>
    </row>
    <row r="66" spans="2:15" ht="15.75" thickBot="1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8" spans="2:15" x14ac:dyDescent="0.25">
      <c r="B68" s="28" t="s">
        <v>38</v>
      </c>
      <c r="C68" s="29"/>
      <c r="D68" s="29"/>
      <c r="E68" s="29"/>
      <c r="F68" s="29"/>
    </row>
    <row r="71" spans="2:15" x14ac:dyDescent="0.25">
      <c r="B71" s="8" t="s">
        <v>39</v>
      </c>
      <c r="C71" s="7">
        <f>C34*2</f>
        <v>46.415132948209077</v>
      </c>
    </row>
    <row r="88" spans="2:15" ht="15.75" thickBot="1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90" spans="2:15" x14ac:dyDescent="0.25">
      <c r="B90" s="28" t="s">
        <v>41</v>
      </c>
      <c r="C90" s="28"/>
      <c r="D90" s="29"/>
      <c r="E90" s="29"/>
      <c r="F90" s="29"/>
    </row>
    <row r="93" spans="2:15" x14ac:dyDescent="0.25">
      <c r="B93" s="3" t="s">
        <v>7</v>
      </c>
    </row>
    <row r="94" spans="2:15" x14ac:dyDescent="0.25">
      <c r="B94" s="8" t="s">
        <v>43</v>
      </c>
      <c r="C94" s="6">
        <f>SIN(C100)*C15</f>
        <v>20.327670809685632</v>
      </c>
    </row>
    <row r="95" spans="2:15" x14ac:dyDescent="0.25">
      <c r="B95" s="8" t="s">
        <v>44</v>
      </c>
      <c r="C95" s="6">
        <f>COS(C100)*C15</f>
        <v>64.890567877412323</v>
      </c>
    </row>
    <row r="100" spans="2:15" x14ac:dyDescent="0.25">
      <c r="B100" s="8" t="s">
        <v>52</v>
      </c>
      <c r="C100" s="6">
        <f>C101*PI()/180</f>
        <v>0.30357782577909476</v>
      </c>
    </row>
    <row r="101" spans="2:15" x14ac:dyDescent="0.25">
      <c r="B101" s="8" t="s">
        <v>42</v>
      </c>
      <c r="C101" s="6">
        <f>90-C57-C71</f>
        <v>17.393728170899934</v>
      </c>
    </row>
    <row r="110" spans="2:15" ht="15.75" thickBot="1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2" spans="2:15" x14ac:dyDescent="0.25">
      <c r="B112" s="28" t="s">
        <v>46</v>
      </c>
      <c r="C112" s="28"/>
      <c r="D112" s="29"/>
      <c r="E112" s="29"/>
      <c r="F112" s="29"/>
    </row>
    <row r="115" spans="2:3" x14ac:dyDescent="0.25">
      <c r="B115" s="8" t="s">
        <v>47</v>
      </c>
      <c r="C115" s="6">
        <f>C13-C50</f>
        <v>99.987038465647629</v>
      </c>
    </row>
    <row r="116" spans="2:3" x14ac:dyDescent="0.25">
      <c r="B116" s="8" t="s">
        <v>48</v>
      </c>
      <c r="C116" s="6">
        <f>C14+C51</f>
        <v>101.01821154325555</v>
      </c>
    </row>
    <row r="117" spans="2:3" x14ac:dyDescent="0.25">
      <c r="B117" s="8" t="s">
        <v>49</v>
      </c>
      <c r="C117" s="6">
        <f>C13-C95</f>
        <v>65.109432122587677</v>
      </c>
    </row>
    <row r="118" spans="2:3" x14ac:dyDescent="0.25">
      <c r="B118" s="8" t="s">
        <v>50</v>
      </c>
      <c r="C118" s="6">
        <f>C14+C94</f>
        <v>60.327670809685628</v>
      </c>
    </row>
  </sheetData>
  <mergeCells count="6">
    <mergeCell ref="B112:F112"/>
    <mergeCell ref="B5:F5"/>
    <mergeCell ref="B28:F28"/>
    <mergeCell ref="B47:F47"/>
    <mergeCell ref="B68:F68"/>
    <mergeCell ref="B90:F9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4:D17"/>
  <sheetViews>
    <sheetView workbookViewId="0">
      <selection activeCell="B20" sqref="B20"/>
    </sheetView>
  </sheetViews>
  <sheetFormatPr baseColWidth="10" defaultRowHeight="15" x14ac:dyDescent="0.25"/>
  <cols>
    <col min="1" max="16384" width="11.42578125" style="25"/>
  </cols>
  <sheetData>
    <row r="4" spans="2:4" ht="26.25" x14ac:dyDescent="0.4">
      <c r="B4" s="24" t="s">
        <v>99</v>
      </c>
    </row>
    <row r="5" spans="2:4" ht="26.25" x14ac:dyDescent="0.4">
      <c r="B5" s="26" t="s">
        <v>100</v>
      </c>
    </row>
    <row r="6" spans="2:4" ht="21" x14ac:dyDescent="0.35">
      <c r="B6" s="27" t="s">
        <v>101</v>
      </c>
      <c r="C6" s="27"/>
      <c r="D6" s="27"/>
    </row>
    <row r="14" spans="2:4" x14ac:dyDescent="0.25">
      <c r="B14" s="25" t="s">
        <v>102</v>
      </c>
    </row>
    <row r="15" spans="2:4" x14ac:dyDescent="0.25">
      <c r="B15" s="25" t="s">
        <v>103</v>
      </c>
    </row>
    <row r="17" spans="2:2" x14ac:dyDescent="0.25">
      <c r="B17" s="25" t="s">
        <v>105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Kreis-Kreis</vt:lpstr>
      <vt:lpstr>eigene Übung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Welt der Fertigung</cp:lastModifiedBy>
  <dcterms:created xsi:type="dcterms:W3CDTF">2015-01-25T17:24:41Z</dcterms:created>
  <dcterms:modified xsi:type="dcterms:W3CDTF">2021-09-07T06:43:02Z</dcterms:modified>
</cp:coreProperties>
</file>